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8805" windowHeight="6690" activeTab="0"/>
  </bookViews>
  <sheets>
    <sheet name="HESAP" sheetId="1" r:id="rId1"/>
    <sheet name="TABLOLAR" sheetId="2" r:id="rId2"/>
    <sheet name="ESK. YAZ" sheetId="3" r:id="rId3"/>
    <sheet name="ESK.KIŞ" sheetId="4" r:id="rId4"/>
  </sheets>
  <definedNames>
    <definedName name="Z_28871063_356B_11D4_9BC9_444553540000_.wvu.Cols" localSheetId="1" hidden="1">'TABLOLAR'!$I:$I</definedName>
    <definedName name="Z_28871063_356B_11D4_9BC9_444553540000_.wvu.Rows" localSheetId="1" hidden="1">'TABLOLAR'!$48:$49</definedName>
    <definedName name="Z_F496BCE3_DABA_11D6_A741_0050FC593EEB_.wvu.Cols" localSheetId="1" hidden="1">'TABLOLAR'!$I:$I</definedName>
    <definedName name="Z_F496BCE3_DABA_11D6_A741_0050FC593EEB_.wvu.Rows" localSheetId="1" hidden="1">'TABLOLAR'!$48:$49</definedName>
  </definedNames>
  <calcPr fullCalcOnLoad="1"/>
</workbook>
</file>

<file path=xl/sharedStrings.xml><?xml version="1.0" encoding="utf-8"?>
<sst xmlns="http://schemas.openxmlformats.org/spreadsheetml/2006/main" count="241" uniqueCount="85">
  <si>
    <r>
      <t>Qt</t>
    </r>
    <r>
      <rPr>
        <sz val="10"/>
        <rFont val="Arial Tur"/>
        <family val="0"/>
      </rPr>
      <t>eğik  =</t>
    </r>
  </si>
  <si>
    <r>
      <t>Qt</t>
    </r>
    <r>
      <rPr>
        <sz val="10"/>
        <rFont val="Arial Tur"/>
        <family val="0"/>
      </rPr>
      <t xml:space="preserve">yatay x </t>
    </r>
    <r>
      <rPr>
        <b/>
        <sz val="10"/>
        <rFont val="Arial Tur"/>
        <family val="0"/>
      </rPr>
      <t>R</t>
    </r>
    <r>
      <rPr>
        <sz val="10"/>
        <rFont val="Arial Tur"/>
        <family val="0"/>
      </rPr>
      <t xml:space="preserve">  [kcal/m²gün]</t>
    </r>
  </si>
  <si>
    <r>
      <t>Qt</t>
    </r>
    <r>
      <rPr>
        <sz val="10"/>
        <rFont val="Arial Tur"/>
        <family val="0"/>
      </rPr>
      <t>fayda =</t>
    </r>
  </si>
  <si>
    <r>
      <t>Qt</t>
    </r>
    <r>
      <rPr>
        <sz val="10"/>
        <rFont val="Arial Tur"/>
        <family val="0"/>
      </rPr>
      <t>eğik x</t>
    </r>
    <r>
      <rPr>
        <b/>
        <sz val="10"/>
        <rFont val="Arial Tur"/>
        <family val="0"/>
      </rPr>
      <t xml:space="preserve"> n</t>
    </r>
    <r>
      <rPr>
        <sz val="10"/>
        <rFont val="Arial Tur"/>
        <family val="0"/>
      </rPr>
      <t>toplam x</t>
    </r>
    <r>
      <rPr>
        <b/>
        <sz val="10"/>
        <rFont val="Arial Tur"/>
        <family val="0"/>
      </rPr>
      <t xml:space="preserve"> n</t>
    </r>
    <r>
      <rPr>
        <sz val="10"/>
        <rFont val="Arial Tur"/>
        <family val="0"/>
      </rPr>
      <t>boru/boyler [kcal/m²gün]=Qtyatay x R x ntoplam x nboru&amp;boyler [kcal/m²gün]</t>
    </r>
  </si>
  <si>
    <r>
      <t xml:space="preserve">R </t>
    </r>
    <r>
      <rPr>
        <sz val="10"/>
        <rFont val="Arial Tur"/>
        <family val="0"/>
      </rPr>
      <t>...........</t>
    </r>
  </si>
  <si>
    <t xml:space="preserve">DÖNÜŞÜM FAKTÖRÜ     = </t>
  </si>
  <si>
    <t>S1 + S2</t>
  </si>
  <si>
    <t>S1 ve S2 Enlem, Toplayıcı Eğim açısı,</t>
  </si>
  <si>
    <t>güneş zenıt açısı ve mevsime bağlıdır.</t>
  </si>
  <si>
    <t>GEREKLİ SU MİKTARININ HESABI</t>
  </si>
  <si>
    <r>
      <t>Q</t>
    </r>
    <r>
      <rPr>
        <sz val="10"/>
        <rFont val="Arial Tur"/>
        <family val="0"/>
      </rPr>
      <t>gerekli =</t>
    </r>
  </si>
  <si>
    <r>
      <t>m</t>
    </r>
    <r>
      <rPr>
        <sz val="10"/>
        <rFont val="Arial Tur"/>
        <family val="0"/>
      </rPr>
      <t xml:space="preserve"> x </t>
    </r>
    <r>
      <rPr>
        <b/>
        <sz val="10"/>
        <rFont val="Arial Tur"/>
        <family val="0"/>
      </rPr>
      <t>c</t>
    </r>
    <r>
      <rPr>
        <sz val="10"/>
        <rFont val="Arial Tur"/>
        <family val="0"/>
      </rPr>
      <t xml:space="preserve"> x ( </t>
    </r>
    <r>
      <rPr>
        <b/>
        <sz val="10"/>
        <rFont val="Arial Tur"/>
        <family val="0"/>
      </rPr>
      <t>T</t>
    </r>
    <r>
      <rPr>
        <sz val="10"/>
        <rFont val="Arial Tur"/>
        <family val="0"/>
      </rPr>
      <t xml:space="preserve">boyler - </t>
    </r>
    <r>
      <rPr>
        <b/>
        <sz val="10"/>
        <rFont val="Arial Tur"/>
        <family val="0"/>
      </rPr>
      <t>T</t>
    </r>
    <r>
      <rPr>
        <sz val="10"/>
        <rFont val="Arial Tur"/>
        <family val="0"/>
      </rPr>
      <t>şebeke ) [kcal/h]</t>
    </r>
  </si>
  <si>
    <r>
      <t>T</t>
    </r>
    <r>
      <rPr>
        <sz val="10"/>
        <rFont val="Arial Tur"/>
        <family val="0"/>
      </rPr>
      <t>şebeke =</t>
    </r>
    <r>
      <rPr>
        <b/>
        <sz val="10"/>
        <rFont val="Arial Tur"/>
        <family val="0"/>
      </rPr>
      <t xml:space="preserve"> T</t>
    </r>
    <r>
      <rPr>
        <sz val="10"/>
        <rFont val="Arial Tur"/>
        <family val="0"/>
      </rPr>
      <t>toprak - 5°C</t>
    </r>
  </si>
  <si>
    <t>GEREKLİ TOPLAYICI YÜZEYİ</t>
  </si>
  <si>
    <t xml:space="preserve">Fk = </t>
  </si>
  <si>
    <r>
      <t>Q</t>
    </r>
    <r>
      <rPr>
        <sz val="10"/>
        <rFont val="Arial Tur"/>
        <family val="0"/>
      </rPr>
      <t>gerekli</t>
    </r>
  </si>
  <si>
    <t>[m²]</t>
  </si>
  <si>
    <r>
      <t>Q</t>
    </r>
    <r>
      <rPr>
        <sz val="10"/>
        <rFont val="Arial Tur"/>
        <family val="0"/>
      </rPr>
      <t xml:space="preserve">faydalı </t>
    </r>
  </si>
  <si>
    <t>ENLEMİ GİRİNİZ ==&gt;</t>
  </si>
  <si>
    <t>YAZ İÇİN EN VERİMLİ KOLLEKTÖR AÇISI       =</t>
  </si>
  <si>
    <t>TÜM YIL İÇİN EN VERİMLİ KOLLEKTÖR AÇISI =</t>
  </si>
  <si>
    <r>
      <t>R</t>
    </r>
    <r>
      <rPr>
        <sz val="10"/>
        <rFont val="Arial Tur"/>
        <family val="0"/>
      </rPr>
      <t>'Yİ HESAPLAYINIZ. TABLOLARDAN BAKINIZ.</t>
    </r>
  </si>
  <si>
    <t>S1 ===&gt;</t>
  </si>
  <si>
    <t>R =</t>
  </si>
  <si>
    <t>S2 ===&gt;</t>
  </si>
  <si>
    <r>
      <t>Qt</t>
    </r>
    <r>
      <rPr>
        <sz val="10"/>
        <rFont val="Arial Tur"/>
        <family val="0"/>
      </rPr>
      <t>yatay'ı tablolardan seçiniz.</t>
    </r>
  </si>
  <si>
    <t>x</t>
  </si>
  <si>
    <t>=</t>
  </si>
  <si>
    <t xml:space="preserve"> [kcal/m²gün]</t>
  </si>
  <si>
    <r>
      <t>Qt</t>
    </r>
    <r>
      <rPr>
        <sz val="10"/>
        <rFont val="Arial Tur"/>
        <family val="0"/>
      </rPr>
      <t>faydalı =</t>
    </r>
  </si>
  <si>
    <t xml:space="preserve">Tboyler </t>
  </si>
  <si>
    <t>°C</t>
  </si>
  <si>
    <t>&lt;== DEĞER GİRİNİZ</t>
  </si>
  <si>
    <t>m [lt./gün]</t>
  </si>
  <si>
    <t>c</t>
  </si>
  <si>
    <t>Tboyler - Tşebeke (Tşebeke Tablolardan seçilecektir. )</t>
  </si>
  <si>
    <t>Bir kollektör yüzeyi 2,2 m²</t>
  </si>
  <si>
    <t>[m²] ===&gt;</t>
  </si>
  <si>
    <t>adet kollektör</t>
  </si>
  <si>
    <t>KOLLEKTÖR AÇISI</t>
  </si>
  <si>
    <t>ENLEM - 20°</t>
  </si>
  <si>
    <t>ENLEM x 0,9°</t>
  </si>
  <si>
    <t xml:space="preserve"> ntoplam = </t>
  </si>
  <si>
    <t>nboru/boyler =</t>
  </si>
  <si>
    <t>ENLEM</t>
  </si>
  <si>
    <t>MEVSİM</t>
  </si>
  <si>
    <t>15°</t>
  </si>
  <si>
    <t>30°</t>
  </si>
  <si>
    <t>45°</t>
  </si>
  <si>
    <t>60°</t>
  </si>
  <si>
    <t>36°</t>
  </si>
  <si>
    <t>HAZ- AĞU</t>
  </si>
  <si>
    <t>TÜM YIL</t>
  </si>
  <si>
    <t>38°</t>
  </si>
  <si>
    <t>40°</t>
  </si>
  <si>
    <t>42°</t>
  </si>
  <si>
    <t>YER</t>
  </si>
  <si>
    <t>YAZ AYLARI</t>
  </si>
  <si>
    <t>ADANA</t>
  </si>
  <si>
    <t>ANKARA</t>
  </si>
  <si>
    <t xml:space="preserve">ANTALYA </t>
  </si>
  <si>
    <t>BURSA</t>
  </si>
  <si>
    <t>DİYARBAKIR</t>
  </si>
  <si>
    <t>ERZURUM</t>
  </si>
  <si>
    <t>İSTANBUL</t>
  </si>
  <si>
    <t>GAZİANTEP</t>
  </si>
  <si>
    <t>İZMİR</t>
  </si>
  <si>
    <t>KAYSERİ</t>
  </si>
  <si>
    <t>KONYA</t>
  </si>
  <si>
    <t>TRABZON</t>
  </si>
  <si>
    <t>YAZ MEVSİMİ  =</t>
  </si>
  <si>
    <t>BÜTÜN YIL      =</t>
  </si>
  <si>
    <t>GÜNEŞ ZENİT</t>
  </si>
  <si>
    <t xml:space="preserve"> AÇISI</t>
  </si>
  <si>
    <t>GÜNEŞ ENERJİ SİSTEMLERİ KOLLEKTÖR SEÇİMİ</t>
  </si>
  <si>
    <t>TABLOLAR</t>
  </si>
  <si>
    <t>Ttoprak</t>
  </si>
  <si>
    <t xml:space="preserve">KİŞİ BAŞI </t>
  </si>
  <si>
    <t xml:space="preserve"> lt./gün OLACAKTIR.</t>
  </si>
  <si>
    <t>KİŞİ İÇİN İHTİYAÇ</t>
  </si>
  <si>
    <t xml:space="preserve">YAZ ŞARTLARI İÇİN </t>
  </si>
  <si>
    <t xml:space="preserve">lt. KABULÜ </t>
  </si>
  <si>
    <t>ADET KOLLEKTÖR YETERLİ OLACAKTIR.</t>
  </si>
  <si>
    <t xml:space="preserve">KIŞ ŞARTLARI İÇİN </t>
  </si>
  <si>
    <t>(R)</t>
  </si>
</sst>
</file>

<file path=xl/styles.xml><?xml version="1.0" encoding="utf-8"?>
<styleSheet xmlns="http://schemas.openxmlformats.org/spreadsheetml/2006/main">
  <numFmts count="1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"/>
    <numFmt numFmtId="165" formatCode="#,##0.0"/>
    <numFmt numFmtId="166" formatCode="#,##0.000"/>
    <numFmt numFmtId="167" formatCode="0.0"/>
    <numFmt numFmtId="168" formatCode="_-* #,##0\ \l\t._-;\-* #,##0\ &quot;TL&quot;_-;_-* &quot;-&quot;\ &quot;TL&quot;_-;_-@_-"/>
    <numFmt numFmtId="169" formatCode="_-* #,##0\ \l\t."/>
  </numFmts>
  <fonts count="5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b/>
      <sz val="12"/>
      <name val="Arial Tu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1" fontId="0" fillId="0" borderId="0" xfId="0" applyNumberFormat="1" applyAlignment="1">
      <alignment/>
    </xf>
    <xf numFmtId="2" fontId="0" fillId="0" borderId="5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166" fontId="0" fillId="0" borderId="5" xfId="0" applyNumberFormat="1" applyBorder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workbookViewId="0" topLeftCell="A1">
      <selection activeCell="F41" sqref="F41"/>
    </sheetView>
  </sheetViews>
  <sheetFormatPr defaultColWidth="9.00390625" defaultRowHeight="12.75"/>
  <cols>
    <col min="7" max="7" width="14.00390625" style="0" customWidth="1"/>
  </cols>
  <sheetData>
    <row r="2" ht="12.75">
      <c r="A2" s="49" t="s">
        <v>74</v>
      </c>
    </row>
    <row r="4" spans="1:2" ht="12.75">
      <c r="A4" s="1" t="s">
        <v>0</v>
      </c>
      <c r="B4" s="1" t="s">
        <v>1</v>
      </c>
    </row>
    <row r="6" spans="1:7" ht="12.75">
      <c r="A6" s="1" t="s">
        <v>2</v>
      </c>
      <c r="B6" s="1" t="s">
        <v>3</v>
      </c>
      <c r="G6" s="1"/>
    </row>
    <row r="8" spans="1:7" ht="12.75">
      <c r="A8" s="1" t="s">
        <v>4</v>
      </c>
      <c r="B8" t="s">
        <v>5</v>
      </c>
      <c r="E8" s="3" t="s">
        <v>6</v>
      </c>
      <c r="G8" t="s">
        <v>7</v>
      </c>
    </row>
    <row r="9" spans="5:7" ht="12.75">
      <c r="E9" s="4">
        <v>2</v>
      </c>
      <c r="G9" t="s">
        <v>8</v>
      </c>
    </row>
    <row r="10" ht="12.75">
      <c r="A10" s="5" t="s">
        <v>9</v>
      </c>
    </row>
    <row r="12" spans="1:7" ht="12.75">
      <c r="A12" s="1" t="s">
        <v>10</v>
      </c>
      <c r="B12" s="1" t="s">
        <v>11</v>
      </c>
      <c r="G12" s="1" t="s">
        <v>12</v>
      </c>
    </row>
    <row r="14" ht="12.75">
      <c r="A14" s="5" t="s">
        <v>13</v>
      </c>
    </row>
    <row r="16" spans="1:3" ht="12.75">
      <c r="A16" s="6" t="s">
        <v>14</v>
      </c>
      <c r="B16" s="7" t="s">
        <v>15</v>
      </c>
      <c r="C16" t="s">
        <v>16</v>
      </c>
    </row>
    <row r="17" ht="12.75">
      <c r="B17" s="1" t="s">
        <v>17</v>
      </c>
    </row>
    <row r="20" spans="1:8" ht="12.75">
      <c r="A20" t="s">
        <v>18</v>
      </c>
      <c r="C20" s="37">
        <v>40.11</v>
      </c>
      <c r="D20" t="s">
        <v>19</v>
      </c>
      <c r="H20" s="2">
        <f>C20-20</f>
        <v>20.11</v>
      </c>
    </row>
    <row r="21" spans="4:8" ht="12.75">
      <c r="D21" t="s">
        <v>20</v>
      </c>
      <c r="H21" s="2">
        <f>C20*0.9</f>
        <v>36.099000000000004</v>
      </c>
    </row>
    <row r="23" spans="1:9" ht="12.75">
      <c r="A23" s="1" t="s">
        <v>21</v>
      </c>
      <c r="F23" t="s">
        <v>22</v>
      </c>
      <c r="G23" s="51">
        <v>1.077</v>
      </c>
      <c r="H23" s="9" t="s">
        <v>23</v>
      </c>
      <c r="I23" s="1">
        <f>(G23+G24)/2</f>
        <v>1.041</v>
      </c>
    </row>
    <row r="24" spans="6:7" ht="12.75">
      <c r="F24" t="s">
        <v>24</v>
      </c>
      <c r="G24" s="51">
        <v>1.005</v>
      </c>
    </row>
    <row r="26" ht="12.75">
      <c r="B26" s="1" t="s">
        <v>25</v>
      </c>
    </row>
    <row r="27" spans="1:7" ht="12.75">
      <c r="A27" s="1" t="s">
        <v>0</v>
      </c>
      <c r="B27" s="46">
        <v>4313</v>
      </c>
      <c r="C27" s="2" t="s">
        <v>26</v>
      </c>
      <c r="D27">
        <f>I23</f>
        <v>1.041</v>
      </c>
      <c r="E27" s="2" t="s">
        <v>27</v>
      </c>
      <c r="F27" s="36">
        <f>B27*D27</f>
        <v>4489.833</v>
      </c>
      <c r="G27" t="s">
        <v>28</v>
      </c>
    </row>
    <row r="29" spans="1:9" ht="12.75">
      <c r="A29" s="1" t="s">
        <v>29</v>
      </c>
      <c r="B29" s="36">
        <f>F27</f>
        <v>4489.833</v>
      </c>
      <c r="C29" s="2" t="s">
        <v>26</v>
      </c>
      <c r="D29">
        <f>TABLOLAR!B7</f>
        <v>0.83</v>
      </c>
      <c r="E29" s="2" t="s">
        <v>26</v>
      </c>
      <c r="F29">
        <f>TABLOLAR!D7</f>
        <v>0.9</v>
      </c>
      <c r="G29" s="2" t="s">
        <v>27</v>
      </c>
      <c r="H29" s="43">
        <f>F29*D29*B29*0.8</f>
        <v>2683.1242008</v>
      </c>
      <c r="I29" t="s">
        <v>28</v>
      </c>
    </row>
    <row r="30" spans="1:8" ht="12.75">
      <c r="A30" s="1"/>
      <c r="B30" s="36"/>
      <c r="C30" s="2"/>
      <c r="E30" s="2"/>
      <c r="G30" s="2"/>
      <c r="H30" s="36"/>
    </row>
    <row r="31" spans="1:9" ht="12.75">
      <c r="A31" s="1"/>
      <c r="B31" s="36"/>
      <c r="C31" s="2"/>
      <c r="E31" s="2"/>
      <c r="F31" t="s">
        <v>30</v>
      </c>
      <c r="G31">
        <v>45</v>
      </c>
      <c r="H31" t="s">
        <v>31</v>
      </c>
      <c r="I31" t="s">
        <v>32</v>
      </c>
    </row>
    <row r="32" spans="1:9" ht="12.75">
      <c r="A32" s="1"/>
      <c r="B32" s="36"/>
      <c r="C32" s="2"/>
      <c r="E32" s="2"/>
      <c r="F32" t="s">
        <v>76</v>
      </c>
      <c r="G32" s="46">
        <v>23.7</v>
      </c>
      <c r="H32" t="s">
        <v>31</v>
      </c>
      <c r="I32" t="s">
        <v>32</v>
      </c>
    </row>
    <row r="33" spans="2:6" ht="12.75">
      <c r="B33" s="2" t="s">
        <v>33</v>
      </c>
      <c r="C33" s="2"/>
      <c r="D33" s="2" t="s">
        <v>34</v>
      </c>
      <c r="E33" s="2"/>
      <c r="F33" t="s">
        <v>35</v>
      </c>
    </row>
    <row r="34" spans="1:8" ht="12.75">
      <c r="A34" s="1" t="s">
        <v>10</v>
      </c>
      <c r="B34" s="41">
        <v>14000</v>
      </c>
      <c r="C34" s="42" t="s">
        <v>26</v>
      </c>
      <c r="D34" s="42">
        <v>1</v>
      </c>
      <c r="E34" s="42" t="s">
        <v>26</v>
      </c>
      <c r="F34" s="39">
        <f>G31-G32+5</f>
        <v>26.3</v>
      </c>
      <c r="G34" s="40" t="s">
        <v>27</v>
      </c>
      <c r="H34" s="45">
        <f>F34*D34*B34</f>
        <v>368200</v>
      </c>
    </row>
    <row r="36" ht="12.75">
      <c r="F36" t="s">
        <v>36</v>
      </c>
    </row>
    <row r="37" spans="1:7" ht="12.75">
      <c r="A37" s="6" t="s">
        <v>14</v>
      </c>
      <c r="B37" s="7" t="s">
        <v>15</v>
      </c>
      <c r="C37" t="s">
        <v>27</v>
      </c>
      <c r="D37" s="44">
        <f>H34/H29</f>
        <v>137.22808653070086</v>
      </c>
      <c r="E37" t="s">
        <v>37</v>
      </c>
      <c r="F37" s="43">
        <f>D37/2.2</f>
        <v>62.376402968500386</v>
      </c>
      <c r="G37" t="s">
        <v>38</v>
      </c>
    </row>
    <row r="38" ht="12.75">
      <c r="B38" s="1" t="s">
        <v>17</v>
      </c>
    </row>
  </sheetData>
  <printOptions/>
  <pageMargins left="0.4330708661417323" right="0.15748031496062992" top="1.67" bottom="0.984251968503937" header="1.31" footer="0.5118110236220472"/>
  <pageSetup horizontalDpi="300" verticalDpi="300" orientation="portrait" paperSize="9" r:id="rId1"/>
  <headerFooter alignWithMargins="0">
    <oddHeader>&amp;CGÜNEŞ ENERJİSİ KOLLEKTÖR SEÇİMİ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49"/>
  <sheetViews>
    <sheetView workbookViewId="0" topLeftCell="A1">
      <selection activeCell="G17" sqref="G17"/>
    </sheetView>
  </sheetViews>
  <sheetFormatPr defaultColWidth="9.00390625" defaultRowHeight="12.75"/>
  <cols>
    <col min="1" max="1" width="12.875" style="2" customWidth="1"/>
    <col min="2" max="2" width="11.75390625" style="0" customWidth="1"/>
    <col min="3" max="3" width="15.25390625" style="0" bestFit="1" customWidth="1"/>
    <col min="6" max="6" width="2.25390625" style="0" customWidth="1"/>
    <col min="9" max="9" width="0" style="0" hidden="1" customWidth="1"/>
  </cols>
  <sheetData>
    <row r="2" ht="15.75">
      <c r="A2" s="50" t="s">
        <v>75</v>
      </c>
    </row>
    <row r="4" spans="1:4" ht="12.75">
      <c r="A4" s="8" t="s">
        <v>39</v>
      </c>
      <c r="C4" s="9" t="s">
        <v>70</v>
      </c>
      <c r="D4" t="s">
        <v>40</v>
      </c>
    </row>
    <row r="5" spans="3:4" ht="12.75">
      <c r="C5" s="9" t="s">
        <v>71</v>
      </c>
      <c r="D5" t="s">
        <v>41</v>
      </c>
    </row>
    <row r="6" ht="12.75">
      <c r="C6" s="9"/>
    </row>
    <row r="7" spans="1:4" ht="12.75">
      <c r="A7" s="9" t="s">
        <v>42</v>
      </c>
      <c r="B7" s="8">
        <v>0.83</v>
      </c>
      <c r="C7" s="9" t="s">
        <v>43</v>
      </c>
      <c r="D7" s="8">
        <v>0.9</v>
      </c>
    </row>
    <row r="8" ht="13.5" thickBot="1"/>
    <row r="9" spans="1:8" s="1" customFormat="1" ht="13.5" thickBot="1">
      <c r="A9" s="26" t="s">
        <v>44</v>
      </c>
      <c r="B9" s="27" t="s">
        <v>45</v>
      </c>
      <c r="C9" s="47" t="s">
        <v>72</v>
      </c>
      <c r="D9" s="28" t="s">
        <v>39</v>
      </c>
      <c r="E9" s="29"/>
      <c r="F9" s="30" t="s">
        <v>84</v>
      </c>
      <c r="G9" s="29"/>
      <c r="H9" s="31"/>
    </row>
    <row r="10" spans="1:8" ht="13.5" thickBot="1">
      <c r="A10" s="13"/>
      <c r="B10" s="10"/>
      <c r="C10" s="48" t="s">
        <v>73</v>
      </c>
      <c r="D10" s="32" t="s">
        <v>46</v>
      </c>
      <c r="E10" s="32" t="s">
        <v>47</v>
      </c>
      <c r="F10" s="11"/>
      <c r="G10" s="32" t="s">
        <v>48</v>
      </c>
      <c r="H10" s="12" t="s">
        <v>49</v>
      </c>
    </row>
    <row r="11" spans="1:8" ht="12.75">
      <c r="A11" s="17" t="s">
        <v>50</v>
      </c>
      <c r="B11" s="19" t="s">
        <v>51</v>
      </c>
      <c r="C11" s="23">
        <v>19.12</v>
      </c>
      <c r="D11" s="14">
        <v>1.056</v>
      </c>
      <c r="E11" s="14">
        <v>1.039</v>
      </c>
      <c r="F11" s="15"/>
      <c r="G11" s="14">
        <v>0.952</v>
      </c>
      <c r="H11" s="14">
        <v>0.8</v>
      </c>
    </row>
    <row r="12" spans="1:8" ht="12.75">
      <c r="A12" s="18"/>
      <c r="B12" s="20" t="s">
        <v>52</v>
      </c>
      <c r="C12" s="23">
        <v>36</v>
      </c>
      <c r="D12" s="14">
        <v>1.154</v>
      </c>
      <c r="E12" s="14">
        <v>1.229</v>
      </c>
      <c r="F12" s="15"/>
      <c r="G12" s="14">
        <v>1.221</v>
      </c>
      <c r="H12" s="14">
        <v>1.129</v>
      </c>
    </row>
    <row r="13" spans="1:8" ht="12.75">
      <c r="A13" s="17" t="s">
        <v>53</v>
      </c>
      <c r="B13" s="19" t="s">
        <v>51</v>
      </c>
      <c r="C13" s="24">
        <v>20</v>
      </c>
      <c r="D13" s="14">
        <v>1.062</v>
      </c>
      <c r="E13" s="14">
        <v>1.059</v>
      </c>
      <c r="F13" s="15"/>
      <c r="G13" s="14">
        <v>0.964</v>
      </c>
      <c r="H13" s="14">
        <v>0.815</v>
      </c>
    </row>
    <row r="14" spans="1:8" ht="12.75">
      <c r="A14" s="18"/>
      <c r="B14" s="20" t="s">
        <v>52</v>
      </c>
      <c r="C14" s="25">
        <v>38</v>
      </c>
      <c r="D14" s="14">
        <v>1.168</v>
      </c>
      <c r="E14" s="14">
        <v>1.257</v>
      </c>
      <c r="F14" s="15"/>
      <c r="G14" s="14">
        <v>1.26</v>
      </c>
      <c r="H14" s="14">
        <v>1.177</v>
      </c>
    </row>
    <row r="15" spans="1:8" ht="12.75">
      <c r="A15" s="17" t="s">
        <v>54</v>
      </c>
      <c r="B15" s="19" t="s">
        <v>51</v>
      </c>
      <c r="C15" s="23">
        <v>22.84</v>
      </c>
      <c r="D15" s="14">
        <v>1.075</v>
      </c>
      <c r="E15" s="14">
        <v>1.077</v>
      </c>
      <c r="F15" s="15"/>
      <c r="G15" s="14">
        <v>1.005</v>
      </c>
      <c r="H15" s="14">
        <v>0.865</v>
      </c>
    </row>
    <row r="16" spans="1:8" ht="12.75">
      <c r="A16" s="18"/>
      <c r="B16" s="20" t="s">
        <v>52</v>
      </c>
      <c r="C16" s="23">
        <v>40</v>
      </c>
      <c r="D16" s="14">
        <v>1.183</v>
      </c>
      <c r="E16" s="14">
        <v>1.286</v>
      </c>
      <c r="F16" s="15"/>
      <c r="G16" s="14">
        <v>1.301</v>
      </c>
      <c r="H16" s="14">
        <v>1.277</v>
      </c>
    </row>
    <row r="17" spans="1:8" ht="12.75">
      <c r="A17" s="17" t="s">
        <v>55</v>
      </c>
      <c r="B17" s="21" t="s">
        <v>51</v>
      </c>
      <c r="C17" s="24">
        <v>24.28</v>
      </c>
      <c r="D17" s="14">
        <v>1.083</v>
      </c>
      <c r="E17" s="14">
        <v>1.092</v>
      </c>
      <c r="F17" s="15"/>
      <c r="G17" s="14">
        <v>1.026</v>
      </c>
      <c r="H17" s="14">
        <v>0.891</v>
      </c>
    </row>
    <row r="18" spans="1:8" ht="12.75">
      <c r="A18" s="18"/>
      <c r="B18" s="22" t="s">
        <v>52</v>
      </c>
      <c r="C18" s="25">
        <v>42</v>
      </c>
      <c r="D18" s="14">
        <v>1.199</v>
      </c>
      <c r="E18" s="14">
        <v>1.316</v>
      </c>
      <c r="F18" s="16"/>
      <c r="G18" s="14">
        <v>1.344</v>
      </c>
      <c r="H18" s="14">
        <v>1.28</v>
      </c>
    </row>
    <row r="20" ht="13.5" thickBot="1"/>
    <row r="21" spans="1:4" ht="13.5" thickBot="1">
      <c r="A21" s="33" t="s">
        <v>56</v>
      </c>
      <c r="B21" s="30" t="s">
        <v>44</v>
      </c>
      <c r="C21" s="30" t="s">
        <v>57</v>
      </c>
      <c r="D21" s="31" t="s">
        <v>52</v>
      </c>
    </row>
    <row r="22" spans="1:4" ht="12.75">
      <c r="A22" s="34" t="s">
        <v>58</v>
      </c>
      <c r="B22" s="37">
        <v>36.59</v>
      </c>
      <c r="C22" s="35">
        <v>4890</v>
      </c>
      <c r="D22" s="35">
        <v>3255</v>
      </c>
    </row>
    <row r="23" spans="1:4" ht="12.75">
      <c r="A23" s="34" t="s">
        <v>59</v>
      </c>
      <c r="B23" s="37">
        <v>39.57</v>
      </c>
      <c r="C23" s="35">
        <v>4793</v>
      </c>
      <c r="D23" s="35">
        <v>3085</v>
      </c>
    </row>
    <row r="24" spans="1:4" ht="12.75">
      <c r="A24" s="34" t="s">
        <v>60</v>
      </c>
      <c r="B24" s="37">
        <v>36.53</v>
      </c>
      <c r="C24" s="35">
        <v>4817</v>
      </c>
      <c r="D24" s="35">
        <v>3279</v>
      </c>
    </row>
    <row r="25" spans="1:4" ht="12.75">
      <c r="A25" s="34" t="s">
        <v>61</v>
      </c>
      <c r="B25" s="37">
        <v>40.11</v>
      </c>
      <c r="C25" s="35">
        <v>4313</v>
      </c>
      <c r="D25" s="35">
        <v>2696</v>
      </c>
    </row>
    <row r="26" spans="1:4" ht="12.75">
      <c r="A26" s="34" t="s">
        <v>62</v>
      </c>
      <c r="B26" s="37">
        <v>37.55</v>
      </c>
      <c r="C26" s="35">
        <v>5267</v>
      </c>
      <c r="D26" s="35">
        <v>3432</v>
      </c>
    </row>
    <row r="27" spans="1:4" ht="12.75">
      <c r="A27" s="34" t="s">
        <v>63</v>
      </c>
      <c r="B27" s="37">
        <v>39.55</v>
      </c>
      <c r="C27" s="35">
        <v>4757</v>
      </c>
      <c r="D27" s="35">
        <v>3178</v>
      </c>
    </row>
    <row r="28" spans="1:4" ht="12.75">
      <c r="A28" s="34" t="s">
        <v>64</v>
      </c>
      <c r="B28" s="37">
        <v>40.59</v>
      </c>
      <c r="C28" s="35">
        <v>4480</v>
      </c>
      <c r="D28" s="35">
        <v>2774</v>
      </c>
    </row>
    <row r="29" spans="1:4" ht="12.75">
      <c r="A29" s="34" t="s">
        <v>65</v>
      </c>
      <c r="B29" s="37">
        <v>37.05</v>
      </c>
      <c r="C29" s="35">
        <v>5053</v>
      </c>
      <c r="D29" s="35">
        <v>3407</v>
      </c>
    </row>
    <row r="30" spans="1:4" ht="12.75">
      <c r="A30" s="34" t="s">
        <v>66</v>
      </c>
      <c r="B30" s="37">
        <v>38.24</v>
      </c>
      <c r="C30" s="35">
        <v>4717</v>
      </c>
      <c r="D30" s="35">
        <v>3089</v>
      </c>
    </row>
    <row r="31" spans="1:4" ht="12.75">
      <c r="A31" s="34" t="s">
        <v>67</v>
      </c>
      <c r="B31" s="37">
        <v>38.43</v>
      </c>
      <c r="C31" s="35">
        <v>4733</v>
      </c>
      <c r="D31" s="35">
        <v>3116</v>
      </c>
    </row>
    <row r="32" spans="1:4" ht="12.75">
      <c r="A32" s="34" t="s">
        <v>68</v>
      </c>
      <c r="B32" s="37">
        <v>37.52</v>
      </c>
      <c r="C32" s="35">
        <v>4613</v>
      </c>
      <c r="D32" s="35">
        <v>3122</v>
      </c>
    </row>
    <row r="33" spans="1:4" ht="12.75">
      <c r="A33" s="34" t="s">
        <v>69</v>
      </c>
      <c r="B33" s="37">
        <v>41</v>
      </c>
      <c r="C33" s="35">
        <v>3477</v>
      </c>
      <c r="D33" s="35">
        <v>2385</v>
      </c>
    </row>
    <row r="34" ht="13.5" thickBot="1"/>
    <row r="35" spans="1:3" ht="13.5" thickBot="1">
      <c r="A35" s="38" t="s">
        <v>56</v>
      </c>
      <c r="B35" s="38" t="s">
        <v>57</v>
      </c>
      <c r="C35" s="38" t="s">
        <v>52</v>
      </c>
    </row>
    <row r="36" spans="1:9" ht="12.75">
      <c r="A36" s="34" t="s">
        <v>58</v>
      </c>
      <c r="B36" s="35">
        <v>26.7</v>
      </c>
      <c r="C36" s="35">
        <v>21.2</v>
      </c>
      <c r="I36">
        <f aca="true" t="shared" si="0" ref="I36:I47">C36*2-B36</f>
        <v>15.7</v>
      </c>
    </row>
    <row r="37" spans="1:9" ht="12.75">
      <c r="A37" s="34" t="s">
        <v>59</v>
      </c>
      <c r="B37" s="35">
        <v>20.6</v>
      </c>
      <c r="C37" s="35">
        <v>14.6</v>
      </c>
      <c r="I37">
        <f t="shared" si="0"/>
        <v>8.599999999999998</v>
      </c>
    </row>
    <row r="38" spans="1:9" ht="12.75">
      <c r="A38" s="34" t="s">
        <v>60</v>
      </c>
      <c r="B38" s="35">
        <v>26.3</v>
      </c>
      <c r="C38" s="35">
        <v>20.5</v>
      </c>
      <c r="I38">
        <f t="shared" si="0"/>
        <v>14.7</v>
      </c>
    </row>
    <row r="39" spans="1:9" ht="12.75">
      <c r="A39" s="34" t="s">
        <v>61</v>
      </c>
      <c r="B39" s="35">
        <v>23.7</v>
      </c>
      <c r="C39" s="35">
        <v>16.5</v>
      </c>
      <c r="I39">
        <f t="shared" si="0"/>
        <v>9.3</v>
      </c>
    </row>
    <row r="40" spans="1:9" ht="12.75">
      <c r="A40" s="34" t="s">
        <v>62</v>
      </c>
      <c r="B40" s="35">
        <v>24.9</v>
      </c>
      <c r="C40" s="35">
        <v>18.7</v>
      </c>
      <c r="I40">
        <f t="shared" si="0"/>
        <v>12.5</v>
      </c>
    </row>
    <row r="41" spans="1:9" ht="12.75">
      <c r="A41" s="34" t="s">
        <v>63</v>
      </c>
      <c r="B41" s="35">
        <v>8.9</v>
      </c>
      <c r="C41" s="35">
        <v>5.3</v>
      </c>
      <c r="I41">
        <f t="shared" si="0"/>
        <v>1.6999999999999993</v>
      </c>
    </row>
    <row r="42" spans="1:9" ht="12.75">
      <c r="A42" s="34" t="s">
        <v>64</v>
      </c>
      <c r="B42" s="35">
        <v>21.3</v>
      </c>
      <c r="C42" s="35">
        <v>16</v>
      </c>
      <c r="I42">
        <f t="shared" si="0"/>
        <v>10.7</v>
      </c>
    </row>
    <row r="43" spans="1:9" ht="12.75">
      <c r="A43" s="34" t="s">
        <v>65</v>
      </c>
      <c r="B43" s="35">
        <v>29</v>
      </c>
      <c r="C43" s="35">
        <v>20.9</v>
      </c>
      <c r="I43">
        <f t="shared" si="0"/>
        <v>12.799999999999997</v>
      </c>
    </row>
    <row r="44" spans="1:9" ht="12.75">
      <c r="A44" s="34" t="s">
        <v>66</v>
      </c>
      <c r="B44" s="35">
        <v>23.2</v>
      </c>
      <c r="C44" s="35">
        <v>16.9</v>
      </c>
      <c r="I44">
        <f t="shared" si="0"/>
        <v>10.599999999999998</v>
      </c>
    </row>
    <row r="45" spans="1:9" ht="12.75">
      <c r="A45" s="34" t="s">
        <v>67</v>
      </c>
      <c r="B45" s="35">
        <v>20.8</v>
      </c>
      <c r="C45" s="35">
        <v>14.3</v>
      </c>
      <c r="I45">
        <f t="shared" si="0"/>
        <v>7.800000000000001</v>
      </c>
    </row>
    <row r="46" spans="1:9" ht="12.75">
      <c r="A46" s="34" t="s">
        <v>68</v>
      </c>
      <c r="B46" s="35">
        <v>19.8</v>
      </c>
      <c r="C46" s="35">
        <v>14.1</v>
      </c>
      <c r="I46">
        <f t="shared" si="0"/>
        <v>8.399999999999999</v>
      </c>
    </row>
    <row r="47" spans="1:9" ht="12.75">
      <c r="A47" s="34" t="s">
        <v>69</v>
      </c>
      <c r="B47" s="35">
        <v>20.2</v>
      </c>
      <c r="C47" s="35">
        <v>15.6</v>
      </c>
      <c r="I47">
        <f t="shared" si="0"/>
        <v>11</v>
      </c>
    </row>
    <row r="48" spans="2:4" ht="12.75" hidden="1">
      <c r="B48">
        <f>SUM(B36:B47)</f>
        <v>265.40000000000003</v>
      </c>
      <c r="C48">
        <f>SUM(C36:C47)</f>
        <v>194.6</v>
      </c>
      <c r="D48">
        <f>SUM(I36:I47)</f>
        <v>123.79999999999998</v>
      </c>
    </row>
    <row r="49" spans="2:4" ht="12.75" hidden="1">
      <c r="B49">
        <f>B48/12</f>
        <v>22.11666666666667</v>
      </c>
      <c r="C49">
        <f>C48/12</f>
        <v>16.216666666666665</v>
      </c>
      <c r="D49">
        <f>D48/12</f>
        <v>10.316666666666665</v>
      </c>
    </row>
  </sheetData>
  <printOptions/>
  <pageMargins left="0.7480314960629921" right="0.7480314960629921" top="1.299212598425197" bottom="0.984251968503937" header="1.06299212598425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2"/>
  <sheetViews>
    <sheetView workbookViewId="0" topLeftCell="A1">
      <selection activeCell="D41" sqref="D41"/>
    </sheetView>
  </sheetViews>
  <sheetFormatPr defaultColWidth="9.00390625" defaultRowHeight="12.75"/>
  <cols>
    <col min="1" max="1" width="9.75390625" style="0" customWidth="1"/>
    <col min="3" max="3" width="10.375" style="0" customWidth="1"/>
    <col min="4" max="4" width="8.625" style="0" customWidth="1"/>
    <col min="7" max="7" width="14.00390625" style="0" customWidth="1"/>
  </cols>
  <sheetData>
    <row r="2" ht="12.75">
      <c r="A2" s="49" t="s">
        <v>74</v>
      </c>
    </row>
    <row r="4" spans="1:2" ht="12.75">
      <c r="A4" s="1" t="s">
        <v>0</v>
      </c>
      <c r="B4" s="1" t="s">
        <v>1</v>
      </c>
    </row>
    <row r="6" spans="1:7" ht="12.75">
      <c r="A6" s="1" t="s">
        <v>2</v>
      </c>
      <c r="B6" s="1" t="s">
        <v>3</v>
      </c>
      <c r="G6" s="1"/>
    </row>
    <row r="8" spans="1:7" ht="12.75">
      <c r="A8" s="1" t="s">
        <v>4</v>
      </c>
      <c r="B8" t="s">
        <v>5</v>
      </c>
      <c r="E8" s="3" t="s">
        <v>6</v>
      </c>
      <c r="G8" t="s">
        <v>7</v>
      </c>
    </row>
    <row r="9" spans="5:7" ht="12.75">
      <c r="E9" s="4">
        <v>2</v>
      </c>
      <c r="G9" t="s">
        <v>8</v>
      </c>
    </row>
    <row r="10" ht="12.75">
      <c r="A10" s="5" t="s">
        <v>9</v>
      </c>
    </row>
    <row r="12" spans="1:7" ht="12.75">
      <c r="A12" s="1" t="s">
        <v>10</v>
      </c>
      <c r="B12" s="1" t="s">
        <v>11</v>
      </c>
      <c r="G12" s="1" t="s">
        <v>12</v>
      </c>
    </row>
    <row r="14" ht="12.75">
      <c r="A14" s="5" t="s">
        <v>13</v>
      </c>
    </row>
    <row r="16" spans="1:3" ht="12.75">
      <c r="A16" s="6" t="s">
        <v>14</v>
      </c>
      <c r="B16" s="7" t="s">
        <v>15</v>
      </c>
      <c r="C16" t="s">
        <v>16</v>
      </c>
    </row>
    <row r="17" ht="12.75">
      <c r="B17" s="1" t="s">
        <v>17</v>
      </c>
    </row>
    <row r="20" spans="1:8" ht="12.75">
      <c r="A20" t="s">
        <v>18</v>
      </c>
      <c r="C20" s="37">
        <v>40.11</v>
      </c>
      <c r="D20" t="s">
        <v>19</v>
      </c>
      <c r="H20" s="2">
        <f>C20-20</f>
        <v>20.11</v>
      </c>
    </row>
    <row r="21" spans="4:8" ht="12.75">
      <c r="D21" t="s">
        <v>20</v>
      </c>
      <c r="H21" s="2">
        <f>C20*0.9</f>
        <v>36.099000000000004</v>
      </c>
    </row>
    <row r="23" spans="1:9" ht="12.75">
      <c r="A23" s="1" t="s">
        <v>21</v>
      </c>
      <c r="F23" t="s">
        <v>22</v>
      </c>
      <c r="G23" s="51">
        <v>1.077</v>
      </c>
      <c r="H23" s="9" t="s">
        <v>23</v>
      </c>
      <c r="I23" s="1">
        <f>(G23+G24)/2</f>
        <v>1.041</v>
      </c>
    </row>
    <row r="24" spans="6:7" ht="12.75">
      <c r="F24" t="s">
        <v>24</v>
      </c>
      <c r="G24" s="51">
        <v>1.005</v>
      </c>
    </row>
    <row r="26" ht="12.75">
      <c r="B26" s="1" t="s">
        <v>25</v>
      </c>
    </row>
    <row r="27" spans="1:7" ht="12.75">
      <c r="A27" s="1" t="s">
        <v>0</v>
      </c>
      <c r="B27" s="46">
        <v>4313</v>
      </c>
      <c r="C27" s="2" t="s">
        <v>26</v>
      </c>
      <c r="D27">
        <f>I23</f>
        <v>1.041</v>
      </c>
      <c r="E27" s="2" t="s">
        <v>27</v>
      </c>
      <c r="F27" s="36">
        <f>B27*D27</f>
        <v>4489.833</v>
      </c>
      <c r="G27" t="s">
        <v>28</v>
      </c>
    </row>
    <row r="29" spans="1:9" ht="12.75">
      <c r="A29" s="1" t="s">
        <v>29</v>
      </c>
      <c r="B29" s="36">
        <f>F27</f>
        <v>4489.833</v>
      </c>
      <c r="C29" s="2" t="s">
        <v>26</v>
      </c>
      <c r="D29">
        <f>TABLOLAR!B7</f>
        <v>0.83</v>
      </c>
      <c r="E29" s="2" t="s">
        <v>26</v>
      </c>
      <c r="F29">
        <f>TABLOLAR!D7</f>
        <v>0.9</v>
      </c>
      <c r="G29" s="2" t="s">
        <v>27</v>
      </c>
      <c r="H29" s="43">
        <f>F29*D29*B29*0.8</f>
        <v>2683.1242008</v>
      </c>
      <c r="I29" t="s">
        <v>28</v>
      </c>
    </row>
    <row r="30" spans="1:8" ht="12.75">
      <c r="A30" s="1"/>
      <c r="B30" s="36"/>
      <c r="C30" s="2"/>
      <c r="E30" s="2"/>
      <c r="G30" s="2"/>
      <c r="H30" s="36"/>
    </row>
    <row r="31" spans="1:9" ht="12.75">
      <c r="A31" s="1"/>
      <c r="B31" s="36"/>
      <c r="C31" s="2"/>
      <c r="E31" s="2"/>
      <c r="F31" t="s">
        <v>30</v>
      </c>
      <c r="G31">
        <v>45</v>
      </c>
      <c r="H31" t="s">
        <v>31</v>
      </c>
      <c r="I31" t="s">
        <v>32</v>
      </c>
    </row>
    <row r="32" spans="1:9" ht="12.75">
      <c r="A32" s="1"/>
      <c r="B32" s="36"/>
      <c r="C32" s="2"/>
      <c r="E32" s="2"/>
      <c r="F32" t="s">
        <v>76</v>
      </c>
      <c r="G32" s="46">
        <v>23.7</v>
      </c>
      <c r="H32" t="s">
        <v>31</v>
      </c>
      <c r="I32" t="s">
        <v>32</v>
      </c>
    </row>
    <row r="33" spans="2:6" ht="12.75">
      <c r="B33" s="2" t="s">
        <v>33</v>
      </c>
      <c r="C33" s="2"/>
      <c r="D33" s="2" t="s">
        <v>34</v>
      </c>
      <c r="E33" s="2"/>
      <c r="F33" t="s">
        <v>35</v>
      </c>
    </row>
    <row r="34" spans="1:8" ht="12.75">
      <c r="A34" s="1" t="s">
        <v>10</v>
      </c>
      <c r="B34" s="41">
        <f>G40</f>
        <v>14000</v>
      </c>
      <c r="C34" s="42" t="s">
        <v>26</v>
      </c>
      <c r="D34" s="42">
        <v>1</v>
      </c>
      <c r="E34" s="42" t="s">
        <v>26</v>
      </c>
      <c r="F34" s="39">
        <f>G31-G32+5</f>
        <v>26.3</v>
      </c>
      <c r="G34" s="40" t="s">
        <v>27</v>
      </c>
      <c r="H34" s="45">
        <f>F34*D34*B34</f>
        <v>368200</v>
      </c>
    </row>
    <row r="36" ht="12.75">
      <c r="F36" t="s">
        <v>36</v>
      </c>
    </row>
    <row r="37" spans="1:7" ht="12.75">
      <c r="A37" s="6" t="s">
        <v>14</v>
      </c>
      <c r="B37" s="7" t="s">
        <v>15</v>
      </c>
      <c r="C37" t="s">
        <v>27</v>
      </c>
      <c r="D37" s="44">
        <f>H34/H29</f>
        <v>137.22808653070086</v>
      </c>
      <c r="E37" t="s">
        <v>37</v>
      </c>
      <c r="F37" s="43">
        <f>D37/2.2</f>
        <v>62.376402968500386</v>
      </c>
      <c r="G37" t="s">
        <v>38</v>
      </c>
    </row>
    <row r="38" ht="12.75">
      <c r="B38" s="1" t="s">
        <v>17</v>
      </c>
    </row>
    <row r="40" spans="1:8" s="49" customFormat="1" ht="12.75">
      <c r="A40" s="49" t="s">
        <v>77</v>
      </c>
      <c r="B40" s="52">
        <v>70</v>
      </c>
      <c r="C40" s="49" t="s">
        <v>81</v>
      </c>
      <c r="D40" s="53">
        <v>200</v>
      </c>
      <c r="E40" s="49" t="s">
        <v>79</v>
      </c>
      <c r="G40" s="54">
        <f>B40*D40</f>
        <v>14000</v>
      </c>
      <c r="H40" s="49" t="s">
        <v>78</v>
      </c>
    </row>
    <row r="41" s="49" customFormat="1" ht="12.75"/>
    <row r="42" spans="1:4" s="49" customFormat="1" ht="12.75">
      <c r="A42" s="49" t="s">
        <v>80</v>
      </c>
      <c r="C42" s="55">
        <f>F37</f>
        <v>62.376402968500386</v>
      </c>
      <c r="D42" s="49" t="s">
        <v>82</v>
      </c>
    </row>
  </sheetData>
  <printOptions/>
  <pageMargins left="0.4" right="0.32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2"/>
  <sheetViews>
    <sheetView workbookViewId="0" topLeftCell="A1">
      <selection activeCell="D41" sqref="D41"/>
    </sheetView>
  </sheetViews>
  <sheetFormatPr defaultColWidth="9.00390625" defaultRowHeight="12.75"/>
  <cols>
    <col min="1" max="1" width="9.75390625" style="0" customWidth="1"/>
    <col min="3" max="3" width="10.375" style="0" customWidth="1"/>
    <col min="4" max="4" width="8.625" style="0" customWidth="1"/>
    <col min="7" max="7" width="14.00390625" style="0" customWidth="1"/>
  </cols>
  <sheetData>
    <row r="2" ht="12.75">
      <c r="A2" s="49" t="s">
        <v>74</v>
      </c>
    </row>
    <row r="4" spans="1:2" ht="12.75">
      <c r="A4" s="1" t="s">
        <v>0</v>
      </c>
      <c r="B4" s="1" t="s">
        <v>1</v>
      </c>
    </row>
    <row r="6" spans="1:7" ht="12.75">
      <c r="A6" s="1" t="s">
        <v>2</v>
      </c>
      <c r="B6" s="1" t="s">
        <v>3</v>
      </c>
      <c r="G6" s="1"/>
    </row>
    <row r="8" spans="1:7" ht="12.75">
      <c r="A8" s="1" t="s">
        <v>4</v>
      </c>
      <c r="B8" t="s">
        <v>5</v>
      </c>
      <c r="E8" s="3" t="s">
        <v>6</v>
      </c>
      <c r="G8" t="s">
        <v>7</v>
      </c>
    </row>
    <row r="9" spans="5:7" ht="12.75">
      <c r="E9" s="4">
        <v>2</v>
      </c>
      <c r="G9" t="s">
        <v>8</v>
      </c>
    </row>
    <row r="10" ht="12.75">
      <c r="A10" s="5" t="s">
        <v>9</v>
      </c>
    </row>
    <row r="12" spans="1:7" ht="12.75">
      <c r="A12" s="1" t="s">
        <v>10</v>
      </c>
      <c r="B12" s="1" t="s">
        <v>11</v>
      </c>
      <c r="G12" s="1" t="s">
        <v>12</v>
      </c>
    </row>
    <row r="14" ht="12.75">
      <c r="A14" s="5" t="s">
        <v>13</v>
      </c>
    </row>
    <row r="16" spans="1:3" ht="12.75">
      <c r="A16" s="6" t="s">
        <v>14</v>
      </c>
      <c r="B16" s="7" t="s">
        <v>15</v>
      </c>
      <c r="C16" t="s">
        <v>16</v>
      </c>
    </row>
    <row r="17" ht="12.75">
      <c r="B17" s="1" t="s">
        <v>17</v>
      </c>
    </row>
    <row r="20" spans="1:8" ht="12.75">
      <c r="A20" t="s">
        <v>18</v>
      </c>
      <c r="C20" s="37">
        <v>40.11</v>
      </c>
      <c r="D20" t="s">
        <v>19</v>
      </c>
      <c r="H20" s="2">
        <f>C20-20</f>
        <v>20.11</v>
      </c>
    </row>
    <row r="21" spans="4:8" ht="12.75">
      <c r="D21" t="s">
        <v>20</v>
      </c>
      <c r="H21" s="2">
        <f>C20*0.9</f>
        <v>36.099000000000004</v>
      </c>
    </row>
    <row r="23" spans="1:9" ht="12.75">
      <c r="A23" s="1" t="s">
        <v>21</v>
      </c>
      <c r="F23" t="s">
        <v>22</v>
      </c>
      <c r="G23" s="51">
        <v>1.286</v>
      </c>
      <c r="H23" s="9" t="s">
        <v>23</v>
      </c>
      <c r="I23" s="1">
        <f>(G23+G24)/2</f>
        <v>1.2934999999999999</v>
      </c>
    </row>
    <row r="24" spans="6:7" ht="12.75">
      <c r="F24" t="s">
        <v>24</v>
      </c>
      <c r="G24" s="51">
        <v>1.301</v>
      </c>
    </row>
    <row r="26" ht="12.75">
      <c r="B26" s="1" t="s">
        <v>25</v>
      </c>
    </row>
    <row r="27" spans="1:7" ht="12.75">
      <c r="A27" s="1" t="s">
        <v>0</v>
      </c>
      <c r="B27" s="46">
        <v>2696</v>
      </c>
      <c r="C27" s="2" t="s">
        <v>26</v>
      </c>
      <c r="D27">
        <f>I23</f>
        <v>1.2934999999999999</v>
      </c>
      <c r="E27" s="2" t="s">
        <v>27</v>
      </c>
      <c r="F27" s="36">
        <f>B27*D27</f>
        <v>3487.276</v>
      </c>
      <c r="G27" t="s">
        <v>28</v>
      </c>
    </row>
    <row r="29" spans="1:9" ht="12.75">
      <c r="A29" s="1" t="s">
        <v>29</v>
      </c>
      <c r="B29" s="36">
        <f>F27</f>
        <v>3487.276</v>
      </c>
      <c r="C29" s="2" t="s">
        <v>26</v>
      </c>
      <c r="D29">
        <f>TABLOLAR!B7</f>
        <v>0.83</v>
      </c>
      <c r="E29" s="2" t="s">
        <v>26</v>
      </c>
      <c r="F29">
        <f>TABLOLAR!D7</f>
        <v>0.9</v>
      </c>
      <c r="G29" s="2" t="s">
        <v>27</v>
      </c>
      <c r="H29" s="43">
        <f>F29*D29*B29*0.8</f>
        <v>2083.9961376</v>
      </c>
      <c r="I29" t="s">
        <v>28</v>
      </c>
    </row>
    <row r="30" spans="1:8" ht="12.75">
      <c r="A30" s="1"/>
      <c r="B30" s="36"/>
      <c r="C30" s="2"/>
      <c r="E30" s="2"/>
      <c r="G30" s="2"/>
      <c r="H30" s="36"/>
    </row>
    <row r="31" spans="1:9" ht="12.75">
      <c r="A31" s="1"/>
      <c r="B31" s="36"/>
      <c r="C31" s="2"/>
      <c r="E31" s="2"/>
      <c r="F31" t="s">
        <v>30</v>
      </c>
      <c r="G31">
        <v>45</v>
      </c>
      <c r="H31" t="s">
        <v>31</v>
      </c>
      <c r="I31" t="s">
        <v>32</v>
      </c>
    </row>
    <row r="32" spans="1:9" ht="12.75">
      <c r="A32" s="1"/>
      <c r="B32" s="36"/>
      <c r="C32" s="2"/>
      <c r="E32" s="2"/>
      <c r="F32" t="s">
        <v>76</v>
      </c>
      <c r="G32" s="46">
        <v>16.5</v>
      </c>
      <c r="H32" t="s">
        <v>31</v>
      </c>
      <c r="I32" t="s">
        <v>32</v>
      </c>
    </row>
    <row r="33" spans="2:6" ht="12.75">
      <c r="B33" s="2" t="s">
        <v>33</v>
      </c>
      <c r="C33" s="2"/>
      <c r="D33" s="2" t="s">
        <v>34</v>
      </c>
      <c r="E33" s="2"/>
      <c r="F33" t="s">
        <v>35</v>
      </c>
    </row>
    <row r="34" spans="1:8" ht="12.75">
      <c r="A34" s="1" t="s">
        <v>10</v>
      </c>
      <c r="B34" s="41">
        <f>G40</f>
        <v>14000</v>
      </c>
      <c r="C34" s="42" t="s">
        <v>26</v>
      </c>
      <c r="D34" s="42">
        <v>1</v>
      </c>
      <c r="E34" s="42" t="s">
        <v>26</v>
      </c>
      <c r="F34" s="39">
        <f>G31-G32+5</f>
        <v>33.5</v>
      </c>
      <c r="G34" s="40" t="s">
        <v>27</v>
      </c>
      <c r="H34" s="45">
        <f>F34*D34*B34</f>
        <v>469000</v>
      </c>
    </row>
    <row r="36" ht="12.75">
      <c r="F36" t="s">
        <v>36</v>
      </c>
    </row>
    <row r="37" spans="1:7" ht="12.75">
      <c r="A37" s="6" t="s">
        <v>14</v>
      </c>
      <c r="B37" s="7" t="s">
        <v>15</v>
      </c>
      <c r="C37" t="s">
        <v>27</v>
      </c>
      <c r="D37" s="44">
        <f>H34/H29</f>
        <v>225.04840174037756</v>
      </c>
      <c r="E37" t="s">
        <v>37</v>
      </c>
      <c r="F37" s="43">
        <f>D37/2.2</f>
        <v>102.29472806380797</v>
      </c>
      <c r="G37" t="s">
        <v>38</v>
      </c>
    </row>
    <row r="38" ht="12.75">
      <c r="B38" s="1" t="s">
        <v>17</v>
      </c>
    </row>
    <row r="40" spans="1:8" s="49" customFormat="1" ht="12.75">
      <c r="A40" s="49" t="s">
        <v>77</v>
      </c>
      <c r="B40" s="52">
        <v>70</v>
      </c>
      <c r="C40" s="49" t="s">
        <v>81</v>
      </c>
      <c r="D40" s="53">
        <v>200</v>
      </c>
      <c r="E40" s="49" t="s">
        <v>79</v>
      </c>
      <c r="G40" s="54">
        <f>B40*D40</f>
        <v>14000</v>
      </c>
      <c r="H40" s="49" t="s">
        <v>78</v>
      </c>
    </row>
    <row r="41" s="49" customFormat="1" ht="12.75"/>
    <row r="42" spans="1:4" s="49" customFormat="1" ht="12.75">
      <c r="A42" s="49" t="s">
        <v>83</v>
      </c>
      <c r="C42" s="55">
        <f>F37</f>
        <v>102.29472806380797</v>
      </c>
      <c r="D42" s="49" t="s">
        <v>82</v>
      </c>
    </row>
  </sheetData>
  <printOptions/>
  <pageMargins left="0.37" right="0.37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Bilinmeyen Kullanıcı</dc:creator>
  <cp:keywords/>
  <dc:description/>
  <cp:lastModifiedBy>a</cp:lastModifiedBy>
  <cp:lastPrinted>2000-04-07T07:08:57Z</cp:lastPrinted>
  <dcterms:created xsi:type="dcterms:W3CDTF">1998-03-20T11:44:21Z</dcterms:created>
  <dcterms:modified xsi:type="dcterms:W3CDTF">2002-10-08T09:42:34Z</dcterms:modified>
  <cp:category/>
  <cp:version/>
  <cp:contentType/>
  <cp:contentStatus/>
</cp:coreProperties>
</file>